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545" windowHeight="4785" tabRatio="24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<sst xmlns="http://schemas.openxmlformats.org/spreadsheetml/2006/main" count="74" uniqueCount="51">
  <si>
    <t>Achsabstand zwischen Vorder- und Hinterachse L:</t>
  </si>
  <si>
    <t>Abstand der Drehpunkte der gelenkten Vorderräder B:</t>
  </si>
  <si>
    <t>Phi a</t>
  </si>
  <si>
    <t>cot (Phi a)</t>
  </si>
  <si>
    <t>cot (Phi i)</t>
  </si>
  <si>
    <t>Phi i</t>
  </si>
  <si>
    <t>Länge der Spurstange l:</t>
  </si>
  <si>
    <t>Länge der Spurstangenhebel r:</t>
  </si>
  <si>
    <t>Trapezwinkel Phi T in Grad:</t>
  </si>
  <si>
    <t>Vorgaben</t>
  </si>
  <si>
    <t>Zwischenrechnungen</t>
  </si>
  <si>
    <t>Winkel des</t>
  </si>
  <si>
    <t>Phi Sa</t>
  </si>
  <si>
    <t>xa</t>
  </si>
  <si>
    <t>ya</t>
  </si>
  <si>
    <t>u =</t>
  </si>
  <si>
    <t>v =</t>
  </si>
  <si>
    <t>xi</t>
  </si>
  <si>
    <t>yi</t>
  </si>
  <si>
    <t>Phi Si</t>
  </si>
  <si>
    <t>Koordinaten</t>
  </si>
  <si>
    <t>des äußeren</t>
  </si>
  <si>
    <t>Kreisbogens</t>
  </si>
  <si>
    <t>äußeren Spur-</t>
  </si>
  <si>
    <t>stangenhebels</t>
  </si>
  <si>
    <t>q</t>
  </si>
  <si>
    <t>-p</t>
  </si>
  <si>
    <t>des inneren</t>
  </si>
  <si>
    <t>inneren Spur-</t>
  </si>
  <si>
    <t>Lenkwinkel d.</t>
  </si>
  <si>
    <t>Rades in Grad</t>
  </si>
  <si>
    <t>äußeren</t>
  </si>
  <si>
    <t>inneren</t>
  </si>
  <si>
    <t>Errechnet</t>
  </si>
  <si>
    <t>p und q sind die Koeffizienten der zu lösenden quadratischen Gleichung</t>
  </si>
  <si>
    <t>Lenkwinkel gelenkter Räder</t>
  </si>
  <si>
    <t>© Hans-Gerd Finke</t>
  </si>
  <si>
    <t xml:space="preserve">      29.11.2005</t>
  </si>
  <si>
    <t>Delta Phi Soll</t>
  </si>
  <si>
    <t>Delta Phi Ist</t>
  </si>
  <si>
    <t>Abweichung</t>
  </si>
  <si>
    <t>zwischen</t>
  </si>
  <si>
    <t>und</t>
  </si>
  <si>
    <t>realisierbaren</t>
  </si>
  <si>
    <t>Phi i in %</t>
  </si>
  <si>
    <t>Theoretischer Zusammenhang der Lenkwinkel</t>
  </si>
  <si>
    <t>Berechnung der mit dem Lenktrapez realisierbaren Lenkwinkel</t>
  </si>
  <si>
    <t>Winkel-</t>
  </si>
  <si>
    <t>differenz</t>
  </si>
  <si>
    <t>in Grad</t>
  </si>
  <si>
    <t>theoretischen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</si>
</sst>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</numFmts>
  <fonts count="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name val="Arial"/>
      <family val="0"/>
    </font>
    <font>
      <sz val="12"/>
      <name val="Arial"/>
      <family val="0"/>
    </font>
    <font>
      <sz val="11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25"/>
          <c:y val="0.06075"/>
          <c:w val="0.8165"/>
          <c:h val="0.8245"/>
        </c:manualLayout>
      </c:layout>
      <c:lineChart>
        <c:grouping val="standard"/>
        <c:varyColors val="0"/>
        <c:ser>
          <c:idx val="0"/>
          <c:order val="0"/>
          <c:tx>
            <c:v>Soll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Tabelle1!$A$25:$A$34</c:f>
              <c:numCache>
                <c:ptCount val="10"/>
                <c:pt idx="0">
                  <c:v>0.001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</c:numCache>
            </c:numRef>
          </c:cat>
          <c:val>
            <c:numRef>
              <c:f>Tabelle1!$E$25:$E$34</c:f>
              <c:numCache>
                <c:ptCount val="10"/>
                <c:pt idx="0">
                  <c:v>4.363342168047651E-09</c:v>
                </c:pt>
                <c:pt idx="1">
                  <c:v>0.11122047157602832</c:v>
                </c:pt>
                <c:pt idx="2">
                  <c:v>0.4512008309224811</c:v>
                </c:pt>
                <c:pt idx="3">
                  <c:v>1.023381680019611</c:v>
                </c:pt>
                <c:pt idx="4">
                  <c:v>1.8213624581221914</c:v>
                </c:pt>
                <c:pt idx="5">
                  <c:v>2.8269666909972564</c:v>
                </c:pt>
                <c:pt idx="6">
                  <c:v>4.009142308337196</c:v>
                </c:pt>
                <c:pt idx="7">
                  <c:v>5.324257147211966</c:v>
                </c:pt>
                <c:pt idx="8">
                  <c:v>6.718175210315572</c:v>
                </c:pt>
                <c:pt idx="9">
                  <c:v>8.13010235415598</c:v>
                </c:pt>
              </c:numCache>
            </c:numRef>
          </c:val>
          <c:smooth val="0"/>
        </c:ser>
        <c:ser>
          <c:idx val="1"/>
          <c:order val="1"/>
          <c:tx>
            <c:v>Ist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Tabelle1!$K$45:$K$54</c:f>
              <c:numCache>
                <c:ptCount val="10"/>
                <c:pt idx="0">
                  <c:v>2.29603924848526E-09</c:v>
                </c:pt>
                <c:pt idx="1">
                  <c:v>0.058266180262631195</c:v>
                </c:pt>
                <c:pt idx="2">
                  <c:v>0.23848948965075323</c:v>
                </c:pt>
                <c:pt idx="3">
                  <c:v>0.5538966222626343</c:v>
                </c:pt>
                <c:pt idx="4">
                  <c:v>1.0266493500654015</c:v>
                </c:pt>
                <c:pt idx="5">
                  <c:v>1.6924628088510403</c:v>
                </c:pt>
                <c:pt idx="6">
                  <c:v>2.609685510955778</c:v>
                </c:pt>
                <c:pt idx="7">
                  <c:v>3.8789340131954617</c:v>
                </c:pt>
                <c:pt idx="8">
                  <c:v>5.692661082733487</c:v>
                </c:pt>
                <c:pt idx="9">
                  <c:v>8.498308834166949</c:v>
                </c:pt>
              </c:numCache>
            </c:numRef>
          </c:val>
          <c:smooth val="0"/>
        </c:ser>
        <c:marker val="1"/>
        <c:axId val="64199569"/>
        <c:axId val="49848174"/>
      </c:lineChart>
      <c:catAx>
        <c:axId val="6419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Lenkwinkel des äußeren Rades in Grad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48174"/>
        <c:crosses val="autoZero"/>
        <c:auto val="1"/>
        <c:lblOffset val="100"/>
        <c:noMultiLvlLbl val="0"/>
      </c:catAx>
      <c:valAx>
        <c:axId val="49848174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Winkeldifferenz  in Grad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99569"/>
        <c:crossesAt val="1"/>
        <c:crossBetween val="midCat"/>
        <c:dispUnits/>
        <c:minorUnit val="0.4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475"/>
          <c:y val="0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64</xdr:row>
      <xdr:rowOff>0</xdr:rowOff>
    </xdr:from>
    <xdr:to>
      <xdr:col>8</xdr:col>
      <xdr:colOff>438150</xdr:colOff>
      <xdr:row>84</xdr:row>
      <xdr:rowOff>0</xdr:rowOff>
    </xdr:to>
    <xdr:graphicFrame>
      <xdr:nvGraphicFramePr>
        <xdr:cNvPr id="1" name="Chart 2"/>
        <xdr:cNvGraphicFramePr/>
      </xdr:nvGraphicFramePr>
      <xdr:xfrm>
        <a:off x="1304925" y="10429875"/>
        <a:ext cx="5334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73">
      <selection activeCell="E9" sqref="E9"/>
    </sheetView>
  </sheetViews>
  <sheetFormatPr defaultColWidth="11.421875" defaultRowHeight="12.75"/>
  <cols>
    <col min="1" max="2" width="12.8515625" style="0" customWidth="1"/>
    <col min="3" max="3" width="11.28125" style="0" customWidth="1"/>
    <col min="4" max="4" width="13.00390625" style="0" customWidth="1"/>
    <col min="5" max="5" width="12.7109375" style="0" customWidth="1"/>
    <col min="6" max="6" width="7.57421875" style="0" customWidth="1"/>
    <col min="7" max="7" width="11.57421875" style="0" customWidth="1"/>
    <col min="8" max="8" width="11.140625" style="0" customWidth="1"/>
    <col min="9" max="10" width="12.7109375" style="0" customWidth="1"/>
    <col min="11" max="11" width="12.57421875" style="0" customWidth="1"/>
  </cols>
  <sheetData>
    <row r="1" ht="18">
      <c r="A1" s="1" t="s">
        <v>35</v>
      </c>
    </row>
    <row r="2" spans="1:11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4" spans="1:10" ht="12.75">
      <c r="A4" s="2" t="s">
        <v>9</v>
      </c>
      <c r="J4" s="8" t="s">
        <v>37</v>
      </c>
    </row>
    <row r="5" ht="12.75">
      <c r="J5" t="s">
        <v>36</v>
      </c>
    </row>
    <row r="6" spans="1:5" ht="12.75">
      <c r="A6" t="s">
        <v>0</v>
      </c>
      <c r="E6" s="4">
        <v>100</v>
      </c>
    </row>
    <row r="7" spans="1:5" ht="12.75">
      <c r="A7" t="s">
        <v>1</v>
      </c>
      <c r="E7" s="4">
        <v>25</v>
      </c>
    </row>
    <row r="8" spans="1:5" ht="12.75">
      <c r="A8" t="s">
        <v>8</v>
      </c>
      <c r="E8" s="4">
        <v>7.125</v>
      </c>
    </row>
    <row r="9" spans="1:5" ht="12.75">
      <c r="A9" t="s">
        <v>7</v>
      </c>
      <c r="E9" s="4">
        <v>5</v>
      </c>
    </row>
    <row r="10" ht="12.75">
      <c r="E10" s="4"/>
    </row>
    <row r="11" ht="12.75">
      <c r="E11" s="4"/>
    </row>
    <row r="12" spans="1:5" ht="12.75">
      <c r="A12" s="2" t="s">
        <v>33</v>
      </c>
      <c r="E12" s="4"/>
    </row>
    <row r="13" spans="1:5" ht="12.75">
      <c r="A13" s="2"/>
      <c r="E13" s="4"/>
    </row>
    <row r="14" spans="1:5" ht="12.75">
      <c r="A14" t="s">
        <v>6</v>
      </c>
      <c r="E14" s="4">
        <f>E7-(2*E9*SIN(E8*PI()/180))</f>
        <v>23.759655485495145</v>
      </c>
    </row>
    <row r="16" ht="12.75">
      <c r="A16" s="2"/>
    </row>
    <row r="17" ht="12.75">
      <c r="A17" s="2" t="s">
        <v>45</v>
      </c>
    </row>
    <row r="19" spans="1:5" ht="12.75">
      <c r="A19" s="5" t="s">
        <v>29</v>
      </c>
      <c r="B19" s="5"/>
      <c r="C19" s="5"/>
      <c r="D19" s="5" t="s">
        <v>29</v>
      </c>
      <c r="E19" s="5" t="s">
        <v>47</v>
      </c>
    </row>
    <row r="20" spans="1:5" ht="12.75">
      <c r="A20" s="5" t="s">
        <v>31</v>
      </c>
      <c r="B20" s="5"/>
      <c r="C20" s="5"/>
      <c r="D20" s="5" t="s">
        <v>32</v>
      </c>
      <c r="E20" s="5" t="s">
        <v>48</v>
      </c>
    </row>
    <row r="21" spans="1:5" ht="12.75">
      <c r="A21" s="5" t="s">
        <v>30</v>
      </c>
      <c r="B21" s="5"/>
      <c r="C21" s="5"/>
      <c r="D21" s="5" t="s">
        <v>30</v>
      </c>
      <c r="E21" s="5" t="s">
        <v>49</v>
      </c>
    </row>
    <row r="22" spans="1:4" ht="12.75">
      <c r="A22" s="5"/>
      <c r="B22" s="5"/>
      <c r="C22" s="5"/>
      <c r="D22" s="5"/>
    </row>
    <row r="23" spans="1:5" ht="12.75">
      <c r="A23" s="5" t="s">
        <v>2</v>
      </c>
      <c r="B23" s="5" t="s">
        <v>3</v>
      </c>
      <c r="C23" s="5" t="s">
        <v>4</v>
      </c>
      <c r="D23" s="5" t="s">
        <v>5</v>
      </c>
      <c r="E23" s="5" t="s">
        <v>38</v>
      </c>
    </row>
    <row r="24" spans="1:5" ht="12.75">
      <c r="A24" s="5"/>
      <c r="B24" s="5"/>
      <c r="C24" s="5"/>
      <c r="D24" s="5"/>
      <c r="E24" s="5"/>
    </row>
    <row r="25" spans="1:5" ht="12.75">
      <c r="A25" s="7">
        <v>0.001</v>
      </c>
      <c r="B25" s="7">
        <f>1/TAN(A25*PI()/180)</f>
        <v>57295.77950726455</v>
      </c>
      <c r="C25" s="7">
        <f>B25-(E7/E6)</f>
        <v>57295.52950726455</v>
      </c>
      <c r="D25" s="7">
        <f>ATAN(1/C25)*180/PI()</f>
        <v>0.001000004363342168</v>
      </c>
      <c r="E25" s="7">
        <f>D25-A25</f>
        <v>4.363342168047651E-09</v>
      </c>
    </row>
    <row r="26" spans="1:5" ht="12.75">
      <c r="A26" s="7">
        <v>5</v>
      </c>
      <c r="B26" s="7">
        <f aca="true" t="shared" si="0" ref="B26:B34">1/TAN(A26*PI()/180)</f>
        <v>11.430052302761343</v>
      </c>
      <c r="C26" s="7">
        <f>B26-(E7/E6)</f>
        <v>11.180052302761343</v>
      </c>
      <c r="D26" s="7">
        <f aca="true" t="shared" si="1" ref="D26:D34">ATAN(1/C26)*180/PI()</f>
        <v>5.111220471576028</v>
      </c>
      <c r="E26" s="7">
        <f aca="true" t="shared" si="2" ref="E26:E34">D26-A26</f>
        <v>0.11122047157602832</v>
      </c>
    </row>
    <row r="27" spans="1:5" ht="12.75">
      <c r="A27" s="7">
        <v>10</v>
      </c>
      <c r="B27" s="7">
        <f t="shared" si="0"/>
        <v>5.671281819617709</v>
      </c>
      <c r="C27" s="7">
        <f>B27-(E7/E6)</f>
        <v>5.421281819617709</v>
      </c>
      <c r="D27" s="7">
        <f t="shared" si="1"/>
        <v>10.451200830922481</v>
      </c>
      <c r="E27" s="7">
        <f t="shared" si="2"/>
        <v>0.4512008309224811</v>
      </c>
    </row>
    <row r="28" spans="1:5" ht="12.75">
      <c r="A28" s="7">
        <v>15</v>
      </c>
      <c r="B28" s="7">
        <f t="shared" si="0"/>
        <v>3.7320508075688776</v>
      </c>
      <c r="C28" s="7">
        <f>B28-(E7/E6)</f>
        <v>3.4820508075688776</v>
      </c>
      <c r="D28" s="7">
        <f t="shared" si="1"/>
        <v>16.02338168001961</v>
      </c>
      <c r="E28" s="7">
        <f t="shared" si="2"/>
        <v>1.023381680019611</v>
      </c>
    </row>
    <row r="29" spans="1:5" ht="12.75">
      <c r="A29" s="7">
        <v>20</v>
      </c>
      <c r="B29" s="7">
        <f t="shared" si="0"/>
        <v>2.7474774194546225</v>
      </c>
      <c r="C29" s="7">
        <f>B29-(E7/E6)</f>
        <v>2.4974774194546225</v>
      </c>
      <c r="D29" s="7">
        <f t="shared" si="1"/>
        <v>21.82136245812219</v>
      </c>
      <c r="E29" s="7">
        <f t="shared" si="2"/>
        <v>1.8213624581221914</v>
      </c>
    </row>
    <row r="30" spans="1:5" ht="12.75">
      <c r="A30" s="7">
        <v>25</v>
      </c>
      <c r="B30" s="7">
        <f t="shared" si="0"/>
        <v>2.1445069205095586</v>
      </c>
      <c r="C30" s="7">
        <f>B30-(E7/E6)</f>
        <v>1.8945069205095586</v>
      </c>
      <c r="D30" s="7">
        <f t="shared" si="1"/>
        <v>27.826966690997256</v>
      </c>
      <c r="E30" s="7">
        <f t="shared" si="2"/>
        <v>2.8269666909972564</v>
      </c>
    </row>
    <row r="31" spans="1:5" ht="12.75">
      <c r="A31" s="7">
        <v>30</v>
      </c>
      <c r="B31" s="7">
        <f t="shared" si="0"/>
        <v>1.7320508075688774</v>
      </c>
      <c r="C31" s="7">
        <f>B31-(E7/E6)</f>
        <v>1.4820508075688774</v>
      </c>
      <c r="D31" s="7">
        <f t="shared" si="1"/>
        <v>34.009142308337196</v>
      </c>
      <c r="E31" s="7">
        <f t="shared" si="2"/>
        <v>4.009142308337196</v>
      </c>
    </row>
    <row r="32" spans="1:5" ht="12.75">
      <c r="A32" s="7">
        <v>35</v>
      </c>
      <c r="B32" s="7">
        <f t="shared" si="0"/>
        <v>1.4281480067421146</v>
      </c>
      <c r="C32" s="7">
        <f>B32-(E7/E6)</f>
        <v>1.1781480067421146</v>
      </c>
      <c r="D32" s="7">
        <f t="shared" si="1"/>
        <v>40.324257147211966</v>
      </c>
      <c r="E32" s="7">
        <f t="shared" si="2"/>
        <v>5.324257147211966</v>
      </c>
    </row>
    <row r="33" spans="1:5" ht="12.75">
      <c r="A33" s="7">
        <v>40</v>
      </c>
      <c r="B33" s="7">
        <f t="shared" si="0"/>
        <v>1.19175359259421</v>
      </c>
      <c r="C33" s="7">
        <f>B33-(E7/E6)</f>
        <v>0.94175359259421</v>
      </c>
      <c r="D33" s="7">
        <f t="shared" si="1"/>
        <v>46.71817521031557</v>
      </c>
      <c r="E33" s="7">
        <f t="shared" si="2"/>
        <v>6.718175210315572</v>
      </c>
    </row>
    <row r="34" spans="1:5" ht="12.75">
      <c r="A34" s="7">
        <v>45</v>
      </c>
      <c r="B34" s="7">
        <f t="shared" si="0"/>
        <v>1</v>
      </c>
      <c r="C34" s="7">
        <f>B34-(E7/E6)</f>
        <v>0.75</v>
      </c>
      <c r="D34" s="7">
        <f t="shared" si="1"/>
        <v>53.13010235415598</v>
      </c>
      <c r="E34" s="7">
        <f t="shared" si="2"/>
        <v>8.13010235415598</v>
      </c>
    </row>
    <row r="37" ht="12.75">
      <c r="A37" s="2" t="s">
        <v>46</v>
      </c>
    </row>
    <row r="39" spans="1:11" ht="12.75">
      <c r="A39" s="5" t="s">
        <v>29</v>
      </c>
      <c r="B39" s="5" t="s">
        <v>11</v>
      </c>
      <c r="C39" s="5" t="s">
        <v>20</v>
      </c>
      <c r="D39" s="5" t="s">
        <v>20</v>
      </c>
      <c r="E39" s="5"/>
      <c r="F39" s="5"/>
      <c r="G39" s="5" t="s">
        <v>20</v>
      </c>
      <c r="H39" s="5" t="s">
        <v>20</v>
      </c>
      <c r="I39" s="5" t="s">
        <v>11</v>
      </c>
      <c r="J39" s="5" t="s">
        <v>29</v>
      </c>
      <c r="K39" s="5" t="s">
        <v>47</v>
      </c>
    </row>
    <row r="40" spans="1:11" ht="12.75">
      <c r="A40" s="5" t="s">
        <v>31</v>
      </c>
      <c r="B40" s="5" t="s">
        <v>23</v>
      </c>
      <c r="C40" s="5" t="s">
        <v>21</v>
      </c>
      <c r="D40" s="5" t="s">
        <v>21</v>
      </c>
      <c r="E40" s="5"/>
      <c r="F40" s="5"/>
      <c r="G40" s="5" t="s">
        <v>27</v>
      </c>
      <c r="H40" s="5" t="s">
        <v>27</v>
      </c>
      <c r="I40" s="5" t="s">
        <v>28</v>
      </c>
      <c r="J40" s="5" t="s">
        <v>32</v>
      </c>
      <c r="K40" s="5" t="s">
        <v>48</v>
      </c>
    </row>
    <row r="41" spans="1:11" ht="12.75">
      <c r="A41" s="5" t="s">
        <v>30</v>
      </c>
      <c r="B41" s="5" t="s">
        <v>24</v>
      </c>
      <c r="C41" s="5" t="s">
        <v>22</v>
      </c>
      <c r="D41" s="5" t="s">
        <v>22</v>
      </c>
      <c r="E41" s="5"/>
      <c r="F41" s="5"/>
      <c r="G41" s="5" t="s">
        <v>22</v>
      </c>
      <c r="H41" s="5" t="s">
        <v>22</v>
      </c>
      <c r="I41" s="5" t="s">
        <v>24</v>
      </c>
      <c r="J41" s="5" t="s">
        <v>30</v>
      </c>
      <c r="K41" s="5" t="s">
        <v>49</v>
      </c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5" t="s">
        <v>2</v>
      </c>
      <c r="B43" s="5" t="s">
        <v>12</v>
      </c>
      <c r="C43" s="5" t="s">
        <v>13</v>
      </c>
      <c r="D43" s="5" t="s">
        <v>14</v>
      </c>
      <c r="E43" s="6" t="s">
        <v>26</v>
      </c>
      <c r="F43" s="5" t="s">
        <v>25</v>
      </c>
      <c r="G43" s="5" t="s">
        <v>17</v>
      </c>
      <c r="H43" s="5" t="s">
        <v>18</v>
      </c>
      <c r="I43" s="5" t="s">
        <v>19</v>
      </c>
      <c r="J43" s="5" t="s">
        <v>5</v>
      </c>
      <c r="K43" s="5" t="s">
        <v>39</v>
      </c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7">
        <v>0.001</v>
      </c>
      <c r="B45" s="7">
        <f>E8-A45</f>
        <v>7.124</v>
      </c>
      <c r="C45" s="7">
        <f>E9*SIN(B45*PI()/180)</f>
        <v>0.6200856645746681</v>
      </c>
      <c r="D45" s="7">
        <f>E9*COS(B45*PI()/180)</f>
        <v>4.9614003838219904</v>
      </c>
      <c r="E45" s="7">
        <f>(2*D45*D45*E7+B59*(C45-E7))/(D45*D45+(C45-E7)*(C45-E7))</f>
        <v>46.86979868139346</v>
      </c>
      <c r="F45" s="7">
        <f>(B59*B59-4*D45*D45*B60)/(4*D45*D45+4*(C45-E7)*(C45-E7))</f>
        <v>548.3017810638673</v>
      </c>
      <c r="G45" s="7">
        <f>E45/2+SQRT((E45/2)*(E45/2)-F45)</f>
        <v>24.37974115005991</v>
      </c>
      <c r="H45" s="7">
        <f>SQRT(E9*E9-(G45-E7)*(G45-E7))</f>
        <v>4.961378735701499</v>
      </c>
      <c r="I45" s="7">
        <f>ATAN((E7-G45)/H45)*180/PI()</f>
        <v>7.126000002296039</v>
      </c>
      <c r="J45" s="7">
        <f>I45-E8</f>
        <v>0.0010000022960392485</v>
      </c>
      <c r="K45" s="7">
        <f>J45-A45</f>
        <v>2.29603924848526E-09</v>
      </c>
    </row>
    <row r="46" spans="1:11" ht="12.75">
      <c r="A46" s="7">
        <v>5</v>
      </c>
      <c r="B46" s="7">
        <f>E8-A46</f>
        <v>2.125</v>
      </c>
      <c r="C46" s="7">
        <f>E9*SIN(B46*PI()/180)</f>
        <v>0.1853987223700024</v>
      </c>
      <c r="D46" s="7">
        <f>E9*COS(B46*PI()/180)</f>
        <v>4.9965615490798845</v>
      </c>
      <c r="E46" s="7">
        <f>(2*D46*D46*E7+B59*(C46-E7))/(D46*D46+(C46-E7)*(C46-E7))</f>
        <v>46.08031988795853</v>
      </c>
      <c r="F46" s="7">
        <f>(B59*B59-4*D46*D46*B60)/(4*D46*D46+4*(C46-E7)*(C46-E7))</f>
        <v>530.0305904898074</v>
      </c>
      <c r="G46" s="7">
        <f>E46/2+SQRT((E46/2)*(E46/2)-F46)</f>
        <v>23.94480338442371</v>
      </c>
      <c r="H46" s="7">
        <f>SQRT(E9*E9-(G46-E7)*(G46-E7))</f>
        <v>4.887387860859453</v>
      </c>
      <c r="I46" s="7">
        <f>ATAN((E7-G46)/H46)*180/PI()</f>
        <v>12.183266180262631</v>
      </c>
      <c r="J46" s="7">
        <f>I46-E8</f>
        <v>5.058266180262631</v>
      </c>
      <c r="K46" s="7">
        <f aca="true" t="shared" si="3" ref="K46:K54">J46-A46</f>
        <v>0.058266180262631195</v>
      </c>
    </row>
    <row r="47" spans="1:11" ht="12.75">
      <c r="A47" s="7">
        <v>10</v>
      </c>
      <c r="B47" s="7">
        <f>E8-A47</f>
        <v>-2.875</v>
      </c>
      <c r="C47" s="7">
        <f>E9*SIN(B47*PI()/180)</f>
        <v>-0.2507858087364669</v>
      </c>
      <c r="D47" s="7">
        <f>E9*COS(B47*PI()/180)</f>
        <v>4.9937066872350835</v>
      </c>
      <c r="E47" s="7">
        <f>(2*D47*D47*E7+B59*(C47-E7))/(D47*D47+(C47-E7)*(C47-E7))</f>
        <v>45.31151922595188</v>
      </c>
      <c r="F47" s="7">
        <f>(B59*B59-4*D47*D47*B60)/(4*D47*D47+4*(C47-E7)*(C47-E7))</f>
        <v>512.5574082986415</v>
      </c>
      <c r="G47" s="7">
        <f aca="true" t="shared" si="4" ref="G47:G54">E47/2+SQRT((E47/2)*(E47/2)-F47)</f>
        <v>23.507836688310267</v>
      </c>
      <c r="H47" s="7">
        <f>SQRT(E9*E9-(G47-E7)*(G47-E7))</f>
        <v>4.772153460571771</v>
      </c>
      <c r="I47" s="7">
        <f>ATAN((E7-G47)/H47)*180/PI()</f>
        <v>17.363489489650753</v>
      </c>
      <c r="J47" s="7">
        <f>I47-E8</f>
        <v>10.238489489650753</v>
      </c>
      <c r="K47" s="7">
        <f t="shared" si="3"/>
        <v>0.23848948965075323</v>
      </c>
    </row>
    <row r="48" spans="1:11" ht="12.75">
      <c r="A48" s="7">
        <v>15</v>
      </c>
      <c r="B48" s="7">
        <f>E8-A48</f>
        <v>-7.875</v>
      </c>
      <c r="C48" s="7">
        <f>E9*SIN(B48*PI()/180)</f>
        <v>-0.68506170840984</v>
      </c>
      <c r="D48" s="7">
        <f>E9*COS(B48*PI()/180)</f>
        <v>4.952846702217887</v>
      </c>
      <c r="E48" s="7">
        <f>(2*D48*D48*E7+B59*(C48-E7))/(D48*D48+(C48-E7)*(C48-E7))</f>
        <v>44.567146648001824</v>
      </c>
      <c r="F48" s="7">
        <f>(B59*B59-4*D48*D48*B60)/(4*D48*D48+4*(C48-E7)*(C48-E7))</f>
        <v>495.93575713334576</v>
      </c>
      <c r="G48" s="7">
        <f t="shared" si="4"/>
        <v>23.072168881165222</v>
      </c>
      <c r="H48" s="7">
        <f>SQRT(E9*E9-(G48-E7)*(G48-E7))</f>
        <v>4.6134008255572425</v>
      </c>
      <c r="I48" s="7">
        <f>ATAN((E7-G48)/H48)*180/PI()</f>
        <v>22.678896622262634</v>
      </c>
      <c r="J48" s="7">
        <f>I48-E8</f>
        <v>15.553896622262634</v>
      </c>
      <c r="K48" s="7">
        <f t="shared" si="3"/>
        <v>0.5538966222626343</v>
      </c>
    </row>
    <row r="49" spans="1:11" ht="12.75">
      <c r="A49" s="7">
        <v>20</v>
      </c>
      <c r="B49" s="7">
        <f>E8-A49</f>
        <v>-12.875</v>
      </c>
      <c r="C49" s="7">
        <f>E9*SIN(B49*PI()/180)</f>
        <v>-1.1141238748306455</v>
      </c>
      <c r="D49" s="7">
        <f>E9*COS(B49*PI()/180)</f>
        <v>4.874292563186206</v>
      </c>
      <c r="E49" s="7">
        <f>(2*D49*D49*E7+B59*(C49-E7))/(D49*D49+(C49-E7)*(C49-E7))</f>
        <v>43.850451080944715</v>
      </c>
      <c r="F49" s="7">
        <f>(B59*B59-4*D49*D49*B60)/(4*D49*D49+4*(C49-E7)*(C49-E7))</f>
        <v>480.2032311969103</v>
      </c>
      <c r="G49" s="7">
        <f t="shared" si="4"/>
        <v>22.640965579642373</v>
      </c>
      <c r="H49" s="7">
        <f>SQRT(E9*E9-(G49-E7)*(G49-E7))</f>
        <v>4.408509567140345</v>
      </c>
      <c r="I49" s="7">
        <f>ATAN((E7-G49)/H49)*180/PI()</f>
        <v>28.1516493500654</v>
      </c>
      <c r="J49" s="7">
        <f>I49-E8</f>
        <v>21.0266493500654</v>
      </c>
      <c r="K49" s="7">
        <f t="shared" si="3"/>
        <v>1.0266493500654015</v>
      </c>
    </row>
    <row r="50" spans="1:11" ht="12.75">
      <c r="A50" s="7">
        <v>25</v>
      </c>
      <c r="B50" s="7">
        <f>E8-A50</f>
        <v>-17.875</v>
      </c>
      <c r="C50" s="7">
        <f>E9*SIN(B50*PI()/180)</f>
        <v>-1.534706885837601</v>
      </c>
      <c r="D50" s="7">
        <f>E9*COS(B50*PI()/180)</f>
        <v>4.758642114570359</v>
      </c>
      <c r="E50" s="7">
        <f>(2*D50*D50*E7+B59*(C50-E7))/(D50*D50+(C50-E7)*(C50-E7))</f>
        <v>43.16440060502416</v>
      </c>
      <c r="F50" s="7">
        <f>(B59*B59-4*D50*D50*B60)/(4*D50*D50+4*(C50-E7)*(C50-E7))</f>
        <v>465.38807454001767</v>
      </c>
      <c r="G50" s="7">
        <f t="shared" si="4"/>
        <v>22.217255699886923</v>
      </c>
      <c r="H50" s="7">
        <f>SQRT(E9*E9-(G50-E7)*(G50-E7))</f>
        <v>4.15407440474869</v>
      </c>
      <c r="I50" s="7">
        <f>ATAN((E7-G50)/H50)*180/PI()</f>
        <v>33.81746280885104</v>
      </c>
      <c r="J50" s="7">
        <f>I50-E8</f>
        <v>26.69246280885104</v>
      </c>
      <c r="K50" s="7">
        <f t="shared" si="3"/>
        <v>1.6924628088510403</v>
      </c>
    </row>
    <row r="51" spans="1:11" ht="12.75">
      <c r="A51" s="7">
        <v>30</v>
      </c>
      <c r="B51" s="7">
        <f>E8-A51</f>
        <v>-22.875</v>
      </c>
      <c r="C51" s="7">
        <f>E9*SIN(B51*PI()/180)</f>
        <v>-1.943609850761978</v>
      </c>
      <c r="D51" s="7">
        <f>E9*COS(B51*PI()/180)</f>
        <v>4.606775526115962</v>
      </c>
      <c r="E51" s="7">
        <f>(2*D51*D51*E7+B59*(C51-E7))/(D51*D51+(C51-E7)*(C51-E7))</f>
        <v>42.51172877207364</v>
      </c>
      <c r="F51" s="7">
        <f>(B59*B59-4*D51*D51*B60)/(4*D51*D51+4*(C51-E7)*(C51-E7))</f>
        <v>451.5115016162547</v>
      </c>
      <c r="G51" s="7">
        <f t="shared" si="4"/>
        <v>21.803832616259797</v>
      </c>
      <c r="H51" s="7">
        <f>SQRT(E9*E9-(G51-E7)*(G51-E7))</f>
        <v>3.845063595717931</v>
      </c>
      <c r="I51" s="7">
        <f>ATAN((E7-G51)/H51)*180/PI()</f>
        <v>39.73468551095578</v>
      </c>
      <c r="J51" s="7">
        <f>I51-E8</f>
        <v>32.60968551095578</v>
      </c>
      <c r="K51" s="7">
        <f t="shared" si="3"/>
        <v>2.609685510955778</v>
      </c>
    </row>
    <row r="52" spans="1:11" ht="12.75">
      <c r="A52" s="7">
        <v>35</v>
      </c>
      <c r="B52" s="7">
        <f>E8-A52</f>
        <v>-27.875</v>
      </c>
      <c r="C52" s="7">
        <f>E9*SIN(B52*PI()/180)</f>
        <v>-2.3377207711383416</v>
      </c>
      <c r="D52" s="7">
        <f>E9*COS(B52*PI()/180)</f>
        <v>4.419848594260708</v>
      </c>
      <c r="E52" s="7">
        <f>(2*D52*D52*E7+B59*(C52-E7))/(D52*D52+(C52-E7)*(C52-E7))</f>
        <v>41.894968261121214</v>
      </c>
      <c r="F52" s="7">
        <f>(B59*B59-4*D52*D52*B60)/(4*D52*D52+4*(C52-E7)*(C52-E7))</f>
        <v>438.58953972623004</v>
      </c>
      <c r="G52" s="7">
        <f t="shared" si="4"/>
        <v>21.40306252541533</v>
      </c>
      <c r="H52" s="7">
        <f>SQRT(E9*E9-(G52-E7)*(G52-E7))</f>
        <v>3.473044889420298</v>
      </c>
      <c r="I52" s="7">
        <f>ATAN((E7-G52)/H52)*180/PI()</f>
        <v>46.00393401319546</v>
      </c>
      <c r="J52" s="7">
        <f>I52-E8</f>
        <v>38.87893401319546</v>
      </c>
      <c r="K52" s="7">
        <f t="shared" si="3"/>
        <v>3.8789340131954617</v>
      </c>
    </row>
    <row r="53" spans="1:11" ht="12.75">
      <c r="A53" s="7">
        <v>40</v>
      </c>
      <c r="B53" s="7">
        <f>E8-A53</f>
        <v>-32.875</v>
      </c>
      <c r="C53" s="7">
        <f>E9*SIN(B53*PI()/180)</f>
        <v>-2.7140402248919475</v>
      </c>
      <c r="D53" s="7">
        <f>E9*COS(B53*PI()/180)</f>
        <v>4.199283945825582</v>
      </c>
      <c r="E53" s="7">
        <f>(2*D53*D53*E7+B59*(C53-E7))/(D53*D53+(C53-E7)*(C53-E7))</f>
        <v>41.31647366315039</v>
      </c>
      <c r="F53" s="7">
        <f>(B59*B59-4*D53*D53*B60)/(4*D53*D53+4*(C53-E7)*(C53-E7))</f>
        <v>426.6344546821895</v>
      </c>
      <c r="G53" s="7">
        <f t="shared" si="4"/>
        <v>21.016418778719984</v>
      </c>
      <c r="H53" s="7">
        <f>SQRT(E9*E9-(G53-E7)*(G53-E7))</f>
        <v>3.0217678027051016</v>
      </c>
      <c r="I53" s="7">
        <f>ATAN((E7-G53)/H53)*180/PI()</f>
        <v>52.81766108273349</v>
      </c>
      <c r="J53" s="7">
        <f>I53-E8</f>
        <v>45.69266108273349</v>
      </c>
      <c r="K53" s="7">
        <f t="shared" si="3"/>
        <v>5.692661082733487</v>
      </c>
    </row>
    <row r="54" spans="1:11" ht="12.75">
      <c r="A54" s="7">
        <v>45</v>
      </c>
      <c r="B54" s="7">
        <f>E8-A54</f>
        <v>-37.875</v>
      </c>
      <c r="C54" s="7">
        <f>E9*SIN(B54*PI()/180)</f>
        <v>-3.069704193751832</v>
      </c>
      <c r="D54" s="7">
        <f>E9*COS(B54*PI()/180)</f>
        <v>3.94676021096575</v>
      </c>
      <c r="E54" s="7">
        <f>(2*D54*D54*E7+B59*(C54-E7))/(D54*D54+(C54-E7)*(C54-E7))</f>
        <v>40.77843528134421</v>
      </c>
      <c r="F54" s="7">
        <f>(B59*B59-4*D54*D54*B60)/(4*D54*D54+4*(C54-E7)*(C54-E7))</f>
        <v>415.65582463304963</v>
      </c>
      <c r="G54" s="7">
        <f t="shared" si="4"/>
        <v>20.64293276762532</v>
      </c>
      <c r="H54" s="7">
        <f>SQRT(E9*E9-(G54-E7)*(G54-E7))</f>
        <v>2.4527464468564335</v>
      </c>
      <c r="I54" s="7">
        <f>ATAN((E7-G54)/H54)*180/PI()</f>
        <v>60.62330883416695</v>
      </c>
      <c r="J54" s="7">
        <f>I54-E8</f>
        <v>53.49830883416695</v>
      </c>
      <c r="K54" s="7">
        <f t="shared" si="3"/>
        <v>8.498308834166949</v>
      </c>
    </row>
    <row r="57" spans="1:10" ht="12.75">
      <c r="A57" s="2" t="s">
        <v>10</v>
      </c>
      <c r="J57" s="5"/>
    </row>
    <row r="58" ht="12.75">
      <c r="J58" s="5"/>
    </row>
    <row r="59" spans="1:10" ht="12.75">
      <c r="A59" t="s">
        <v>15</v>
      </c>
      <c r="B59" s="4">
        <f>2*E9*E9-E14*E14-E7*E7</f>
        <v>-1139.5212287894196</v>
      </c>
      <c r="J59" s="7"/>
    </row>
    <row r="60" spans="1:10" ht="12.75">
      <c r="A60" t="s">
        <v>16</v>
      </c>
      <c r="B60" s="4">
        <f>E9*E9-E7*E7</f>
        <v>-600</v>
      </c>
      <c r="J60" s="7"/>
    </row>
    <row r="61" ht="12.75">
      <c r="J61" s="7"/>
    </row>
    <row r="62" spans="1:10" ht="12.75">
      <c r="A62" t="s">
        <v>34</v>
      </c>
      <c r="J62" s="7"/>
    </row>
    <row r="63" ht="12.75">
      <c r="J63" s="7"/>
    </row>
    <row r="64" ht="12.75">
      <c r="J64" s="7"/>
    </row>
    <row r="65" ht="12.75">
      <c r="J65" s="7"/>
    </row>
    <row r="66" spans="10:11" ht="12.75">
      <c r="J66" s="7"/>
      <c r="K66" s="5" t="s">
        <v>40</v>
      </c>
    </row>
    <row r="67" spans="10:11" ht="12.75">
      <c r="J67" s="7"/>
      <c r="K67" s="5" t="s">
        <v>41</v>
      </c>
    </row>
    <row r="68" spans="10:11" ht="12.75">
      <c r="J68" s="7"/>
      <c r="K68" s="5" t="s">
        <v>50</v>
      </c>
    </row>
    <row r="69" ht="12.75">
      <c r="K69" s="5" t="s">
        <v>42</v>
      </c>
    </row>
    <row r="70" ht="12.75">
      <c r="K70" s="5" t="s">
        <v>43</v>
      </c>
    </row>
    <row r="71" ht="12.75">
      <c r="K71" s="5" t="s">
        <v>44</v>
      </c>
    </row>
    <row r="72" ht="12.75">
      <c r="K72" s="5"/>
    </row>
    <row r="73" ht="12.75">
      <c r="K73" s="7">
        <f>((J45/D25)-1)*100</f>
        <v>-0.00020672938992882806</v>
      </c>
    </row>
    <row r="74" ht="12.75">
      <c r="K74" s="7">
        <f aca="true" t="shared" si="5" ref="K74:K82">((J46/D26)-1)*100</f>
        <v>-1.036040053601306</v>
      </c>
    </row>
    <row r="75" ht="12.75">
      <c r="K75" s="7">
        <f t="shared" si="5"/>
        <v>-2.0352813491284927</v>
      </c>
    </row>
    <row r="76" ht="12.75">
      <c r="K76" s="7">
        <f t="shared" si="5"/>
        <v>-2.9299998410597827</v>
      </c>
    </row>
    <row r="77" ht="12.75">
      <c r="K77" s="7">
        <f t="shared" si="5"/>
        <v>-3.641904164242449</v>
      </c>
    </row>
    <row r="78" ht="12.75">
      <c r="K78" s="7">
        <f t="shared" si="5"/>
        <v>-4.076994430417946</v>
      </c>
    </row>
    <row r="79" ht="12.75">
      <c r="K79" s="7">
        <f t="shared" si="5"/>
        <v>-4.114942931208077</v>
      </c>
    </row>
    <row r="80" ht="12.75">
      <c r="K80" s="7">
        <f t="shared" si="5"/>
        <v>-3.584252349001882</v>
      </c>
    </row>
    <row r="81" ht="12.75">
      <c r="K81" s="7">
        <f t="shared" si="5"/>
        <v>-2.19510741368949</v>
      </c>
    </row>
    <row r="82" ht="12.75">
      <c r="K82" s="7">
        <f t="shared" si="5"/>
        <v>0.6930279892114033</v>
      </c>
    </row>
  </sheetData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Inficon GmbH Köln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L0106959</dc:creator>
  <cp:keywords/>
  <dc:description/>
  <cp:lastModifiedBy>L0106959</cp:lastModifiedBy>
  <cp:lastPrinted>2005-12-01T08:14:13Z</cp:lastPrinted>
  <dcterms:created xsi:type="dcterms:W3CDTF">2005-11-23T11:42:58Z</dcterms:created>
  <dcterms:modified xsi:type="dcterms:W3CDTF">2005-12-01T08:32:29Z</dcterms:modified>
  <cp:category/>
  <cp:version/>
  <cp:contentType/>
  <cp:contentStatus/>
</cp:coreProperties>
</file>